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ownloads\Upload nilai 2024\"/>
    </mc:Choice>
  </mc:AlternateContent>
  <xr:revisionPtr revIDLastSave="0" documentId="13_ncr:1_{80C72BDB-E6EB-435D-9F78-BDCD60BBC181}" xr6:coauthVersionLast="47" xr6:coauthVersionMax="47" xr10:uidLastSave="{00000000-0000-0000-0000-000000000000}"/>
  <bookViews>
    <workbookView xWindow="-110" yWindow="-110" windowWidth="19420" windowHeight="10420" activeTab="3" xr2:uid="{19517A0E-96E8-4FCB-B1FB-CA56E28EFC6E}"/>
  </bookViews>
  <sheets>
    <sheet name="RPS" sheetId="1" r:id="rId1"/>
    <sheet name="skala nilai" sheetId="2" r:id="rId2"/>
    <sheet name="Komponen" sheetId="3" r:id="rId3"/>
    <sheet name="Daftar Nilai" sheetId="4" r:id="rId4"/>
  </sheets>
  <externalReferences>
    <externalReference r:id="rId5"/>
  </externalReferenc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6" i="4" l="1"/>
  <c r="M6" i="4" s="1"/>
  <c r="N6" i="4" s="1"/>
  <c r="L6" i="4"/>
  <c r="K7" i="4"/>
  <c r="L7" i="4"/>
  <c r="L8" i="4"/>
  <c r="K8" i="4"/>
  <c r="K9" i="4"/>
  <c r="L9" i="4"/>
  <c r="K10" i="4"/>
  <c r="L10" i="4"/>
  <c r="L11" i="4"/>
  <c r="K11" i="4"/>
  <c r="L12" i="4"/>
  <c r="M12" i="4" s="1"/>
  <c r="K12" i="4"/>
  <c r="L13" i="4"/>
  <c r="K13" i="4"/>
  <c r="K14" i="4"/>
  <c r="M14" i="4" s="1"/>
  <c r="L14" i="4"/>
  <c r="L15" i="4"/>
  <c r="J15" i="4"/>
  <c r="L5" i="4"/>
  <c r="J14" i="4"/>
  <c r="J13" i="4"/>
  <c r="J12" i="4"/>
  <c r="J11" i="4"/>
  <c r="J10" i="4"/>
  <c r="J9" i="4"/>
  <c r="J8" i="4"/>
  <c r="M8" i="4" s="1"/>
  <c r="J7" i="4"/>
  <c r="J6" i="4"/>
  <c r="J5" i="4"/>
  <c r="M5" i="4"/>
  <c r="N5" i="4" s="1"/>
  <c r="M11" i="4"/>
  <c r="N11" i="4" s="1"/>
  <c r="M10" i="4"/>
  <c r="N10" i="4" s="1"/>
  <c r="M7" i="4"/>
  <c r="N7" i="4" s="1"/>
  <c r="C16" i="3"/>
  <c r="M9" i="4" l="1"/>
  <c r="N9" i="4" s="1"/>
  <c r="N12" i="4"/>
  <c r="M13" i="4"/>
  <c r="N13" i="4" s="1"/>
  <c r="N14" i="4"/>
  <c r="M15" i="4"/>
  <c r="N15" i="4" s="1"/>
  <c r="N8" i="4"/>
</calcChain>
</file>

<file path=xl/sharedStrings.xml><?xml version="1.0" encoding="utf-8"?>
<sst xmlns="http://schemas.openxmlformats.org/spreadsheetml/2006/main" count="170" uniqueCount="123">
  <si>
    <t>KODE MK</t>
  </si>
  <si>
    <t>D1F2A01A</t>
  </si>
  <si>
    <t>NAMA MK</t>
  </si>
  <si>
    <t>ALJABAR</t>
  </si>
  <si>
    <t>NAMA KELAS</t>
  </si>
  <si>
    <t>1A</t>
  </si>
  <si>
    <t>Program Studi</t>
  </si>
  <si>
    <t>S1 TEKNIK GEOLOGI</t>
  </si>
  <si>
    <t>Fakultas</t>
  </si>
  <si>
    <t>TEKNIK</t>
  </si>
  <si>
    <t>Semester</t>
  </si>
  <si>
    <t>Nama Dosen</t>
  </si>
  <si>
    <t>YUNITA S. ANWAR, M.Sc</t>
  </si>
  <si>
    <t>Pertemuan</t>
  </si>
  <si>
    <t>Materi Indonesia</t>
  </si>
  <si>
    <t>Materi Inggris</t>
  </si>
  <si>
    <t>id_kelas_dosen</t>
  </si>
  <si>
    <t>UTS</t>
  </si>
  <si>
    <t>Middle test</t>
  </si>
  <si>
    <t>UAS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</si>
  <si>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</si>
  <si>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</si>
  <si>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</si>
  <si>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</si>
  <si>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</si>
  <si>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</si>
  <si>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</si>
  <si>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</si>
  <si>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</si>
  <si>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</si>
  <si>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</si>
  <si>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</si>
  <si>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</si>
  <si>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</si>
  <si>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</si>
  <si>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</si>
  <si>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</si>
  <si>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</si>
  <si>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</si>
  <si>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</si>
  <si>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</si>
  <si>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</si>
  <si>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</si>
  <si>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</si>
  <si>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</si>
  <si>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</si>
  <si>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</si>
  <si>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</si>
  <si>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</si>
  <si>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</si>
  <si>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</si>
  <si>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</si>
  <si>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</si>
  <si>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</si>
  <si>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</si>
  <si>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</si>
  <si>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</si>
  <si>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</si>
  <si>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</si>
  <si>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</si>
  <si>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</si>
  <si>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</si>
  <si>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</si>
  <si>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Tanggung jawab, kemampuan berbicara, keaktifan di kelas</t>
  </si>
  <si>
    <t>Activity during learning</t>
  </si>
  <si>
    <t>Hasil Proyek</t>
  </si>
  <si>
    <t>-</t>
  </si>
  <si>
    <t>Quiz</t>
  </si>
  <si>
    <t>Tugas</t>
  </si>
  <si>
    <t>Tugas sebelum UTS dan UAS</t>
  </si>
  <si>
    <t>homework before middle test and final test</t>
  </si>
  <si>
    <t>Ujian Tengah Semester (UTS)</t>
  </si>
  <si>
    <t>Ujian Tengah Semester</t>
  </si>
  <si>
    <t>Ujian Akhir Semester (UAS)</t>
  </si>
  <si>
    <t>Ujian Akhir Semester</t>
  </si>
  <si>
    <t>Final Test</t>
  </si>
  <si>
    <t>Daftar Nilai ALJABAR (D1F2A01A)</t>
  </si>
  <si>
    <t>NIM</t>
  </si>
  <si>
    <t>Nama Mahasiswa</t>
  </si>
  <si>
    <t>idkrs</t>
  </si>
  <si>
    <t>Kode Matkul</t>
  </si>
  <si>
    <t>Nama Matkul</t>
  </si>
  <si>
    <t>Nilai Akhir</t>
  </si>
  <si>
    <t>Nilai Huruf</t>
  </si>
  <si>
    <t>ADITYA TRI FAHMI</t>
  </si>
  <si>
    <t>BAIQ BRILLIANT VANI IRAWAN</t>
  </si>
  <si>
    <t>MUHAMMAD SAMSUL HAKIM</t>
  </si>
  <si>
    <t>TAUFIK MUJA ANGGARA</t>
  </si>
  <si>
    <t>ARIFAL MAHFUD</t>
  </si>
  <si>
    <t>LALU MOH. YASA SATRIA SAKTI</t>
  </si>
  <si>
    <t>YULYANTO IMANUEL</t>
  </si>
  <si>
    <t>AYUDIN DARMAWAN</t>
  </si>
  <si>
    <t>M. ANDI DANANG</t>
  </si>
  <si>
    <t>RIYAN EFENDI</t>
  </si>
  <si>
    <t>ACOP FIRMANSYAH</t>
  </si>
  <si>
    <t>Sistem Persamaan Linier</t>
  </si>
  <si>
    <t>Systems of Linear Equations</t>
  </si>
  <si>
    <t>Sistem Persamaan Linier Homogen</t>
  </si>
  <si>
    <t>Homogen System of Linear Equations</t>
  </si>
  <si>
    <t>Matriks Elementer dan Metode untuk Mencari Invers</t>
  </si>
  <si>
    <t>Elementer Matrices and Invers Matrices</t>
  </si>
  <si>
    <t>Determinan</t>
  </si>
  <si>
    <t>Determinant</t>
  </si>
  <si>
    <t>Sifat-Sifat Fungsi Determinan</t>
  </si>
  <si>
    <t>Properties of Determinant</t>
  </si>
  <si>
    <t>Ekspansi Kofaktor</t>
  </si>
  <si>
    <t>Cofactor Expansion</t>
  </si>
  <si>
    <t>Aturan Cramer</t>
  </si>
  <si>
    <t>Cramer's Rule</t>
  </si>
  <si>
    <t>Middle Test</t>
  </si>
  <si>
    <t>Vektor (Geometrik)</t>
  </si>
  <si>
    <t>Vector</t>
  </si>
  <si>
    <t>Hasil Kali Titik dan Silang</t>
  </si>
  <si>
    <t>Dot product and Cross product</t>
  </si>
  <si>
    <t>Ruang Vektor</t>
  </si>
  <si>
    <t>Vector Space</t>
  </si>
  <si>
    <t>Subruang</t>
  </si>
  <si>
    <t>Subspace</t>
  </si>
  <si>
    <t>Himpunan Perentang</t>
  </si>
  <si>
    <t>Spanning Set</t>
  </si>
  <si>
    <t>Kebebasan Linier</t>
  </si>
  <si>
    <t>Linear Independent</t>
  </si>
  <si>
    <t>Basis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</si>
</sst>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0" xfId="0" applyFont="1" applyFill="1"/>
    <xf numFmtId="0" fontId="2" fillId="0" borderId="0" xfId="0" applyFont="1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10" fontId="0" fillId="0" borderId="0" xfId="0" applyNumberFormat="1"/>
    <xf numFmtId="0" fontId="0" fillId="0" borderId="0" xfId="0" applyAlignment="1">
      <alignment horizontal="center"/>
    </xf>
    <xf numFmtId="0" fontId="0" fillId="0" borderId="0" xfId="0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ELL\Downloads\-daftar-nilai_YUNITA_S._ANWAR,_M.Sc_D1F2A01A_1A_2025-01-26_11-46-55%20(1).xlsx" TargetMode="External"/><Relationship Id="rId1" Type="http://schemas.openxmlformats.org/officeDocument/2006/relationships/externalLinkPath" Target="/Users/DELL/Downloads/-daftar-nilai_YUNITA_S._ANWAR,_M.Sc_D1F2A01A_1A_2025-01-26_11-46-55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PS"/>
      <sheetName val="Skala-Nilai"/>
      <sheetName val="Komponen"/>
      <sheetName val="Daftar-Nilai"/>
      <sheetName val="Worksheet"/>
    </sheetNames>
    <sheetDataSet>
      <sheetData sheetId="0"/>
      <sheetData sheetId="1"/>
      <sheetData sheetId="2">
        <row r="10">
          <cell r="C10">
            <v>0.1</v>
          </cell>
        </row>
        <row r="11">
          <cell r="C11">
            <v>0</v>
          </cell>
        </row>
        <row r="12">
          <cell r="C12">
            <v>0</v>
          </cell>
        </row>
        <row r="13">
          <cell r="C13">
            <v>0.2</v>
          </cell>
        </row>
        <row r="14">
          <cell r="C14">
            <v>0.35</v>
          </cell>
        </row>
        <row r="15">
          <cell r="C15">
            <v>0.35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25ED0A-7B16-424F-A2D5-1AA1B55C5D64}">
  <dimension ref="A1:D25"/>
  <sheetViews>
    <sheetView topLeftCell="A22" workbookViewId="0">
      <selection activeCell="B31" sqref="B31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11" t="s">
        <v>95</v>
      </c>
      <c r="C10" s="11" t="s">
        <v>96</v>
      </c>
      <c r="D10">
        <v>1234581754</v>
      </c>
    </row>
    <row r="11" spans="1:4" x14ac:dyDescent="0.35">
      <c r="A11">
        <v>2</v>
      </c>
      <c r="B11" s="11" t="s">
        <v>97</v>
      </c>
      <c r="C11" s="11" t="s">
        <v>98</v>
      </c>
      <c r="D11">
        <v>1234581754</v>
      </c>
    </row>
    <row r="12" spans="1:4" x14ac:dyDescent="0.35">
      <c r="A12">
        <v>3</v>
      </c>
      <c r="B12" s="11" t="s">
        <v>99</v>
      </c>
      <c r="C12" s="11" t="s">
        <v>100</v>
      </c>
      <c r="D12">
        <v>1234581754</v>
      </c>
    </row>
    <row r="13" spans="1:4" x14ac:dyDescent="0.35">
      <c r="A13">
        <v>4</v>
      </c>
      <c r="B13" s="11" t="s">
        <v>101</v>
      </c>
      <c r="C13" s="11" t="s">
        <v>102</v>
      </c>
      <c r="D13">
        <v>1234581754</v>
      </c>
    </row>
    <row r="14" spans="1:4" x14ac:dyDescent="0.35">
      <c r="A14">
        <v>5</v>
      </c>
      <c r="B14" s="11" t="s">
        <v>103</v>
      </c>
      <c r="C14" s="11" t="s">
        <v>104</v>
      </c>
      <c r="D14">
        <v>1234581754</v>
      </c>
    </row>
    <row r="15" spans="1:4" x14ac:dyDescent="0.35">
      <c r="A15">
        <v>6</v>
      </c>
      <c r="B15" s="11" t="s">
        <v>105</v>
      </c>
      <c r="C15" s="11" t="s">
        <v>106</v>
      </c>
      <c r="D15">
        <v>1234581754</v>
      </c>
    </row>
    <row r="16" spans="1:4" x14ac:dyDescent="0.35">
      <c r="A16">
        <v>7</v>
      </c>
      <c r="B16" s="11" t="s">
        <v>107</v>
      </c>
      <c r="C16" s="11" t="s">
        <v>108</v>
      </c>
      <c r="D16">
        <v>1234581754</v>
      </c>
    </row>
    <row r="17" spans="1:4" x14ac:dyDescent="0.35">
      <c r="A17">
        <v>8</v>
      </c>
      <c r="B17" s="11" t="s">
        <v>17</v>
      </c>
      <c r="C17" s="11" t="s">
        <v>109</v>
      </c>
      <c r="D17">
        <v>1234581754</v>
      </c>
    </row>
    <row r="18" spans="1:4" x14ac:dyDescent="0.35">
      <c r="A18">
        <v>9</v>
      </c>
      <c r="B18" s="11" t="s">
        <v>110</v>
      </c>
      <c r="C18" s="11" t="s">
        <v>111</v>
      </c>
      <c r="D18">
        <v>1234581754</v>
      </c>
    </row>
    <row r="19" spans="1:4" x14ac:dyDescent="0.35">
      <c r="A19">
        <v>10</v>
      </c>
      <c r="B19" s="11" t="s">
        <v>112</v>
      </c>
      <c r="C19" s="11" t="s">
        <v>113</v>
      </c>
      <c r="D19">
        <v>1234581754</v>
      </c>
    </row>
    <row r="20" spans="1:4" x14ac:dyDescent="0.35">
      <c r="A20">
        <v>11</v>
      </c>
      <c r="B20" s="11" t="s">
        <v>114</v>
      </c>
      <c r="C20" s="11" t="s">
        <v>115</v>
      </c>
      <c r="D20">
        <v>1234581754</v>
      </c>
    </row>
    <row r="21" spans="1:4" x14ac:dyDescent="0.35">
      <c r="A21">
        <v>12</v>
      </c>
      <c r="B21" s="11" t="s">
        <v>116</v>
      </c>
      <c r="C21" s="11" t="s">
        <v>117</v>
      </c>
      <c r="D21">
        <v>1234581754</v>
      </c>
    </row>
    <row r="22" spans="1:4" x14ac:dyDescent="0.35">
      <c r="A22">
        <v>13</v>
      </c>
      <c r="B22" s="11" t="s">
        <v>118</v>
      </c>
      <c r="C22" s="11" t="s">
        <v>119</v>
      </c>
      <c r="D22">
        <v>1234581754</v>
      </c>
    </row>
    <row r="23" spans="1:4" x14ac:dyDescent="0.35">
      <c r="A23">
        <v>14</v>
      </c>
      <c r="B23" s="11" t="s">
        <v>120</v>
      </c>
      <c r="C23" s="11" t="s">
        <v>121</v>
      </c>
      <c r="D23">
        <v>1234581754</v>
      </c>
    </row>
    <row r="24" spans="1:4" x14ac:dyDescent="0.35">
      <c r="A24">
        <v>15</v>
      </c>
      <c r="B24" s="11" t="s">
        <v>122</v>
      </c>
      <c r="C24" s="11" t="s">
        <v>122</v>
      </c>
      <c r="D24">
        <v>1234581754</v>
      </c>
    </row>
    <row r="25" spans="1:4" x14ac:dyDescent="0.35">
      <c r="A25">
        <v>16</v>
      </c>
      <c r="B25" s="11" t="s">
        <v>19</v>
      </c>
      <c r="C25" s="11" t="s">
        <v>75</v>
      </c>
      <c r="D25">
        <v>1234581754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B2EE24-1A4B-41C9-B9E0-FAC5D2C13E64}">
  <dimension ref="A1:D15"/>
  <sheetViews>
    <sheetView workbookViewId="0">
      <selection activeCell="F8" sqref="A1:XFD104857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20</v>
      </c>
      <c r="C1" s="4"/>
      <c r="D1" s="4"/>
    </row>
    <row r="3" spans="1:4" x14ac:dyDescent="0.35">
      <c r="A3" s="4" t="s">
        <v>21</v>
      </c>
      <c r="B3" s="12" t="s">
        <v>22</v>
      </c>
      <c r="C3" s="12"/>
      <c r="D3" s="5" t="s">
        <v>23</v>
      </c>
    </row>
    <row r="4" spans="1:4" x14ac:dyDescent="0.35">
      <c r="A4" s="4"/>
      <c r="B4" s="5" t="s">
        <v>24</v>
      </c>
      <c r="C4" s="5" t="s">
        <v>25</v>
      </c>
      <c r="D4" s="5"/>
    </row>
    <row r="6" spans="1:4" x14ac:dyDescent="0.35">
      <c r="A6">
        <v>1</v>
      </c>
      <c r="B6" t="s">
        <v>26</v>
      </c>
      <c r="C6" t="s">
        <v>27</v>
      </c>
      <c r="D6" t="s">
        <v>28</v>
      </c>
    </row>
    <row r="7" spans="1:4" x14ac:dyDescent="0.35">
      <c r="A7">
        <v>2</v>
      </c>
      <c r="B7" t="s">
        <v>29</v>
      </c>
      <c r="C7" t="s">
        <v>30</v>
      </c>
      <c r="D7" t="s">
        <v>31</v>
      </c>
    </row>
    <row r="8" spans="1:4" x14ac:dyDescent="0.35">
      <c r="A8">
        <v>3</v>
      </c>
      <c r="B8" t="s">
        <v>32</v>
      </c>
      <c r="C8" t="s">
        <v>33</v>
      </c>
      <c r="D8" t="s">
        <v>34</v>
      </c>
    </row>
    <row r="9" spans="1:4" x14ac:dyDescent="0.35">
      <c r="A9">
        <v>4</v>
      </c>
      <c r="B9" t="s">
        <v>35</v>
      </c>
      <c r="C9" t="s">
        <v>36</v>
      </c>
      <c r="D9" t="s">
        <v>37</v>
      </c>
    </row>
    <row r="10" spans="1:4" x14ac:dyDescent="0.35">
      <c r="A10">
        <v>5</v>
      </c>
      <c r="B10" t="s">
        <v>38</v>
      </c>
      <c r="C10" t="s">
        <v>39</v>
      </c>
      <c r="D10" t="s">
        <v>40</v>
      </c>
    </row>
    <row r="11" spans="1:4" x14ac:dyDescent="0.35">
      <c r="A11">
        <v>6</v>
      </c>
      <c r="B11" t="s">
        <v>41</v>
      </c>
      <c r="C11" t="s">
        <v>42</v>
      </c>
      <c r="D11" t="s">
        <v>43</v>
      </c>
    </row>
    <row r="12" spans="1:4" x14ac:dyDescent="0.35">
      <c r="A12">
        <v>7</v>
      </c>
      <c r="B12" t="s">
        <v>44</v>
      </c>
      <c r="C12" t="s">
        <v>45</v>
      </c>
      <c r="D12" t="s">
        <v>46</v>
      </c>
    </row>
    <row r="13" spans="1:4" x14ac:dyDescent="0.35">
      <c r="A13">
        <v>8</v>
      </c>
      <c r="B13" t="s">
        <v>47</v>
      </c>
      <c r="C13" t="s">
        <v>48</v>
      </c>
      <c r="D13" t="s">
        <v>49</v>
      </c>
    </row>
    <row r="14" spans="1:4" x14ac:dyDescent="0.35">
      <c r="A14">
        <v>9</v>
      </c>
      <c r="B14" t="s">
        <v>50</v>
      </c>
      <c r="C14" t="s">
        <v>51</v>
      </c>
      <c r="D14" t="s">
        <v>52</v>
      </c>
    </row>
    <row r="15" spans="1:4" x14ac:dyDescent="0.35">
      <c r="A15">
        <v>10</v>
      </c>
      <c r="B15" t="s">
        <v>53</v>
      </c>
      <c r="C15" t="s">
        <v>54</v>
      </c>
      <c r="D15" t="s">
        <v>55</v>
      </c>
    </row>
  </sheetData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95FCA-AA08-4726-9E3B-ADD0DA709D33}">
  <dimension ref="A1:F16"/>
  <sheetViews>
    <sheetView workbookViewId="0">
      <selection activeCell="D19" sqref="D19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6" t="s">
        <v>0</v>
      </c>
      <c r="B1" s="6" t="s">
        <v>1</v>
      </c>
    </row>
    <row r="2" spans="1:6" x14ac:dyDescent="0.35">
      <c r="A2" s="6" t="s">
        <v>2</v>
      </c>
      <c r="B2" s="6" t="s">
        <v>3</v>
      </c>
    </row>
    <row r="3" spans="1:6" x14ac:dyDescent="0.35">
      <c r="A3" s="6" t="s">
        <v>4</v>
      </c>
      <c r="B3" s="6" t="s">
        <v>5</v>
      </c>
    </row>
    <row r="4" spans="1:6" x14ac:dyDescent="0.35">
      <c r="A4" s="6" t="s">
        <v>6</v>
      </c>
      <c r="B4" s="6" t="s">
        <v>7</v>
      </c>
    </row>
    <row r="5" spans="1:6" x14ac:dyDescent="0.35">
      <c r="A5" s="6" t="s">
        <v>8</v>
      </c>
      <c r="B5" s="6" t="s">
        <v>9</v>
      </c>
    </row>
    <row r="6" spans="1:6" x14ac:dyDescent="0.35">
      <c r="A6" s="6" t="s">
        <v>10</v>
      </c>
      <c r="B6" s="6">
        <v>20241</v>
      </c>
    </row>
    <row r="7" spans="1:6" x14ac:dyDescent="0.35">
      <c r="A7" s="6" t="s">
        <v>11</v>
      </c>
      <c r="B7" s="6" t="s">
        <v>12</v>
      </c>
    </row>
    <row r="9" spans="1:6" x14ac:dyDescent="0.35">
      <c r="A9" s="7" t="s">
        <v>56</v>
      </c>
      <c r="B9" s="7" t="s">
        <v>57</v>
      </c>
      <c r="C9" s="7" t="s">
        <v>58</v>
      </c>
      <c r="D9" s="5" t="s">
        <v>59</v>
      </c>
      <c r="E9" s="5" t="s">
        <v>60</v>
      </c>
      <c r="F9" s="7" t="s">
        <v>61</v>
      </c>
    </row>
    <row r="10" spans="1:6" x14ac:dyDescent="0.35">
      <c r="A10">
        <v>1</v>
      </c>
      <c r="B10" t="s">
        <v>62</v>
      </c>
      <c r="C10" s="8">
        <v>0.1</v>
      </c>
      <c r="D10" s="3" t="s">
        <v>63</v>
      </c>
      <c r="E10" s="3" t="s">
        <v>64</v>
      </c>
      <c r="F10">
        <v>1234581754</v>
      </c>
    </row>
    <row r="11" spans="1:6" x14ac:dyDescent="0.35">
      <c r="A11">
        <v>2</v>
      </c>
      <c r="B11" t="s">
        <v>65</v>
      </c>
      <c r="C11" s="8">
        <v>0</v>
      </c>
      <c r="D11" s="3" t="s">
        <v>66</v>
      </c>
      <c r="E11" s="3" t="s">
        <v>66</v>
      </c>
      <c r="F11">
        <v>1234581754</v>
      </c>
    </row>
    <row r="12" spans="1:6" x14ac:dyDescent="0.35">
      <c r="A12">
        <v>3</v>
      </c>
      <c r="B12" t="s">
        <v>67</v>
      </c>
      <c r="C12" s="8">
        <v>0</v>
      </c>
      <c r="D12" s="3" t="s">
        <v>66</v>
      </c>
      <c r="E12" s="3" t="s">
        <v>66</v>
      </c>
      <c r="F12">
        <v>1234581754</v>
      </c>
    </row>
    <row r="13" spans="1:6" x14ac:dyDescent="0.35">
      <c r="A13">
        <v>4</v>
      </c>
      <c r="B13" t="s">
        <v>68</v>
      </c>
      <c r="C13" s="8">
        <v>0.2</v>
      </c>
      <c r="D13" s="3" t="s">
        <v>69</v>
      </c>
      <c r="E13" s="3" t="s">
        <v>70</v>
      </c>
      <c r="F13">
        <v>1234581754</v>
      </c>
    </row>
    <row r="14" spans="1:6" x14ac:dyDescent="0.35">
      <c r="A14">
        <v>5</v>
      </c>
      <c r="B14" t="s">
        <v>71</v>
      </c>
      <c r="C14" s="8">
        <v>0.35</v>
      </c>
      <c r="D14" s="3" t="s">
        <v>72</v>
      </c>
      <c r="E14" s="3" t="s">
        <v>18</v>
      </c>
      <c r="F14">
        <v>1234581754</v>
      </c>
    </row>
    <row r="15" spans="1:6" x14ac:dyDescent="0.35">
      <c r="A15">
        <v>6</v>
      </c>
      <c r="B15" t="s">
        <v>73</v>
      </c>
      <c r="C15" s="8">
        <v>0.35</v>
      </c>
      <c r="D15" s="3" t="s">
        <v>74</v>
      </c>
      <c r="E15" s="3" t="s">
        <v>75</v>
      </c>
      <c r="F15">
        <v>1234581754</v>
      </c>
    </row>
    <row r="16" spans="1:6" x14ac:dyDescent="0.35">
      <c r="C16" s="9">
        <f>SUM(C10:C15)</f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A6685-AC27-4746-871D-B52C5C22DBC5}">
  <dimension ref="A1:N15"/>
  <sheetViews>
    <sheetView tabSelected="1" workbookViewId="0">
      <selection activeCell="N6" sqref="N6"/>
    </sheetView>
  </sheetViews>
  <sheetFormatPr defaultRowHeight="14.5" x14ac:dyDescent="0.35"/>
  <cols>
    <col min="1" max="1" width="3.7265625" bestFit="1" customWidth="1"/>
    <col min="2" max="2" width="11.81640625" bestFit="1" customWidth="1"/>
    <col min="3" max="3" width="26.81640625" bestFit="1" customWidth="1"/>
    <col min="4" max="4" width="6.81640625" bestFit="1" customWidth="1"/>
    <col min="5" max="5" width="11.54296875" bestFit="1" customWidth="1"/>
    <col min="6" max="6" width="12.1796875" bestFit="1" customWidth="1"/>
    <col min="7" max="7" width="17.90625" bestFit="1" customWidth="1"/>
    <col min="8" max="8" width="11.08984375" bestFit="1" customWidth="1"/>
    <col min="9" max="9" width="4.54296875" bestFit="1" customWidth="1"/>
    <col min="10" max="10" width="5.6328125" bestFit="1" customWidth="1"/>
    <col min="11" max="11" width="4" bestFit="1" customWidth="1"/>
    <col min="12" max="12" width="6.453125" customWidth="1"/>
    <col min="13" max="13" width="9.36328125" bestFit="1" customWidth="1"/>
    <col min="14" max="14" width="9.7265625" bestFit="1" customWidth="1"/>
  </cols>
  <sheetData>
    <row r="1" spans="1:14" x14ac:dyDescent="0.35">
      <c r="A1" s="13" t="s">
        <v>76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56</v>
      </c>
      <c r="B3" s="1" t="s">
        <v>77</v>
      </c>
      <c r="C3" s="1" t="s">
        <v>78</v>
      </c>
      <c r="D3" s="1" t="s">
        <v>79</v>
      </c>
      <c r="E3" s="1" t="s">
        <v>80</v>
      </c>
      <c r="F3" s="1" t="s">
        <v>81</v>
      </c>
      <c r="G3" s="1" t="s">
        <v>62</v>
      </c>
      <c r="H3" s="1" t="s">
        <v>65</v>
      </c>
      <c r="I3" s="1" t="s">
        <v>67</v>
      </c>
      <c r="J3" s="1" t="s">
        <v>68</v>
      </c>
      <c r="K3" s="1" t="s">
        <v>17</v>
      </c>
      <c r="L3" s="1" t="s">
        <v>19</v>
      </c>
      <c r="M3" s="1" t="s">
        <v>82</v>
      </c>
      <c r="N3" s="1" t="s">
        <v>83</v>
      </c>
    </row>
    <row r="4" spans="1:14" x14ac:dyDescent="0.35">
      <c r="G4" s="8"/>
      <c r="H4" s="8"/>
      <c r="I4" s="8"/>
      <c r="J4" s="8"/>
      <c r="K4" s="8"/>
      <c r="L4" s="8"/>
      <c r="M4" s="9"/>
    </row>
    <row r="5" spans="1:14" x14ac:dyDescent="0.35">
      <c r="A5">
        <v>1</v>
      </c>
      <c r="B5">
        <v>20240410610001</v>
      </c>
      <c r="C5" t="s">
        <v>84</v>
      </c>
      <c r="D5">
        <v>158704</v>
      </c>
      <c r="E5" t="s">
        <v>1</v>
      </c>
      <c r="F5" t="s">
        <v>3</v>
      </c>
      <c r="G5" s="11">
        <v>90</v>
      </c>
      <c r="H5" s="11">
        <v>0</v>
      </c>
      <c r="I5" s="11">
        <v>0</v>
      </c>
      <c r="J5" s="11">
        <f>65+20</f>
        <v>85</v>
      </c>
      <c r="K5" s="11">
        <v>70</v>
      </c>
      <c r="L5" s="11">
        <f>39+47</f>
        <v>86</v>
      </c>
      <c r="M5">
        <f>G5*[1]Komponen!C10 + H5*[1]Komponen!C11 + I5*[1]Komponen!C12 + J5*[1]Komponen!C13 + K5*[1]Komponen!C14 + L5*[1]Komponen!C15</f>
        <v>80.599999999999994</v>
      </c>
      <c r="N5" t="str">
        <f>IF(AND(ISBLANK(G5), ISBLANK(H5), ISBLANK(I5), ISBLANK(J5), ISBLANK(K5), ISBLANK(L5)), "T", IF(M5&gt;=80,"A",IF(M5&gt;=75,"A-",IF(M5&gt;=70,"B+",IF(M5&gt;=65,"B",IF(M5&gt;=60,"B-",IF(M5&gt;=55,"C+",IF(M5&gt;=50,"C",IF(M5&gt;=25,"D",IF(M5&gt;=1,"E"))))))))))</f>
        <v>A</v>
      </c>
    </row>
    <row r="6" spans="1:14" x14ac:dyDescent="0.35">
      <c r="A6">
        <v>2</v>
      </c>
      <c r="B6">
        <v>20240410610002</v>
      </c>
      <c r="C6" t="s">
        <v>85</v>
      </c>
      <c r="D6">
        <v>158705</v>
      </c>
      <c r="E6" t="s">
        <v>1</v>
      </c>
      <c r="F6" t="s">
        <v>3</v>
      </c>
      <c r="G6" s="11">
        <v>70</v>
      </c>
      <c r="H6" s="11">
        <v>0</v>
      </c>
      <c r="I6" s="11">
        <v>0</v>
      </c>
      <c r="J6" s="11">
        <f>15+65</f>
        <v>80</v>
      </c>
      <c r="K6" s="11">
        <f>13+55</f>
        <v>68</v>
      </c>
      <c r="L6" s="11">
        <f>40+22</f>
        <v>62</v>
      </c>
      <c r="M6">
        <f>G6*[1]Komponen!C10 + H6*[1]Komponen!C11 + I6*[1]Komponen!C12 + J6*[1]Komponen!C13 + K6*[1]Komponen!C14 + L6*[1]Komponen!C15</f>
        <v>68.5</v>
      </c>
      <c r="N6" t="str">
        <f t="shared" ref="N6:N15" si="0">IF(AND(ISBLANK(G6), ISBLANK(H6), ISBLANK(I6), ISBLANK(J6), ISBLANK(K6), ISBLANK(L6)), "T", IF(M6&gt;=80,"A",IF(M6&gt;=75,"A-",IF(M6&gt;=70,"B+",IF(M6&gt;=65,"B",IF(M6&gt;=60,"B-",IF(M6&gt;=55,"C+",IF(M6&gt;=50,"C",IF(M6&gt;=25,"D",IF(M6&gt;=1,"E"))))))))))</f>
        <v>B</v>
      </c>
    </row>
    <row r="7" spans="1:14" x14ac:dyDescent="0.35">
      <c r="A7">
        <v>3</v>
      </c>
      <c r="B7">
        <v>20240410610003</v>
      </c>
      <c r="C7" t="s">
        <v>86</v>
      </c>
      <c r="D7">
        <v>158706</v>
      </c>
      <c r="E7" t="s">
        <v>1</v>
      </c>
      <c r="F7" t="s">
        <v>3</v>
      </c>
      <c r="G7" s="11">
        <v>70</v>
      </c>
      <c r="H7" s="11">
        <v>0</v>
      </c>
      <c r="I7" s="11">
        <v>0</v>
      </c>
      <c r="J7" s="11">
        <f>20+50</f>
        <v>70</v>
      </c>
      <c r="K7" s="11">
        <f>19+50</f>
        <v>69</v>
      </c>
      <c r="L7" s="11">
        <f>45+6</f>
        <v>51</v>
      </c>
      <c r="M7">
        <f>G7*[1]Komponen!C10 + H7*[1]Komponen!C11 + I7*[1]Komponen!C12 + J7*[1]Komponen!C13 + K7*[1]Komponen!C14 + L7*[1]Komponen!C15</f>
        <v>63</v>
      </c>
      <c r="N7" t="str">
        <f t="shared" si="0"/>
        <v>B-</v>
      </c>
    </row>
    <row r="8" spans="1:14" x14ac:dyDescent="0.35">
      <c r="A8">
        <v>4</v>
      </c>
      <c r="B8">
        <v>20240410610004</v>
      </c>
      <c r="C8" t="s">
        <v>87</v>
      </c>
      <c r="D8">
        <v>158707</v>
      </c>
      <c r="E8" t="s">
        <v>1</v>
      </c>
      <c r="F8" t="s">
        <v>3</v>
      </c>
      <c r="G8" s="11">
        <v>70</v>
      </c>
      <c r="H8" s="11">
        <v>0</v>
      </c>
      <c r="I8" s="11">
        <v>0</v>
      </c>
      <c r="J8" s="11">
        <f>30+45</f>
        <v>75</v>
      </c>
      <c r="K8" s="11">
        <f>10+55</f>
        <v>65</v>
      </c>
      <c r="L8" s="11">
        <f>30+19</f>
        <v>49</v>
      </c>
      <c r="M8">
        <f>G8*[1]Komponen!C10 + H8*[1]Komponen!C11 + I8*[1]Komponen!C12 + J8*[1]Komponen!C13 + K8*[1]Komponen!C14 + L8*[1]Komponen!C15</f>
        <v>61.9</v>
      </c>
      <c r="N8" t="str">
        <f t="shared" si="0"/>
        <v>B-</v>
      </c>
    </row>
    <row r="9" spans="1:14" x14ac:dyDescent="0.35">
      <c r="A9">
        <v>5</v>
      </c>
      <c r="B9">
        <v>20240410610005</v>
      </c>
      <c r="C9" t="s">
        <v>88</v>
      </c>
      <c r="D9">
        <v>158708</v>
      </c>
      <c r="E9" t="s">
        <v>1</v>
      </c>
      <c r="F9" t="s">
        <v>3</v>
      </c>
      <c r="G9" s="11">
        <v>50</v>
      </c>
      <c r="H9" s="11">
        <v>0</v>
      </c>
      <c r="I9" s="11">
        <v>0</v>
      </c>
      <c r="J9" s="11">
        <f>50+0</f>
        <v>50</v>
      </c>
      <c r="K9" s="11">
        <f>15+40</f>
        <v>55</v>
      </c>
      <c r="L9" s="11">
        <f>40+18</f>
        <v>58</v>
      </c>
      <c r="M9">
        <f>G9*[1]Komponen!C10 + H9*[1]Komponen!C11 + I9*[1]Komponen!C12 + J9*[1]Komponen!C13 + K9*[1]Komponen!C14 + L9*[1]Komponen!C15</f>
        <v>54.55</v>
      </c>
      <c r="N9" t="str">
        <f t="shared" si="0"/>
        <v>C</v>
      </c>
    </row>
    <row r="10" spans="1:14" x14ac:dyDescent="0.35">
      <c r="A10">
        <v>6</v>
      </c>
      <c r="B10">
        <v>20240410610006</v>
      </c>
      <c r="C10" t="s">
        <v>89</v>
      </c>
      <c r="D10">
        <v>158709</v>
      </c>
      <c r="E10" t="s">
        <v>1</v>
      </c>
      <c r="F10" t="s">
        <v>3</v>
      </c>
      <c r="G10" s="11">
        <v>70</v>
      </c>
      <c r="H10" s="11">
        <v>0</v>
      </c>
      <c r="I10" s="11">
        <v>0</v>
      </c>
      <c r="J10" s="11">
        <f>65+0</f>
        <v>65</v>
      </c>
      <c r="K10" s="11">
        <f>17+50</f>
        <v>67</v>
      </c>
      <c r="L10" s="11">
        <f>45+3</f>
        <v>48</v>
      </c>
      <c r="M10">
        <f>G10*[1]Komponen!C10 + H10*[1]Komponen!C11 + I10*[1]Komponen!C12 + J10*[1]Komponen!C13 + K10*[1]Komponen!C14 + L10*[1]Komponen!C15</f>
        <v>60.25</v>
      </c>
      <c r="N10" t="str">
        <f t="shared" si="0"/>
        <v>B-</v>
      </c>
    </row>
    <row r="11" spans="1:14" x14ac:dyDescent="0.35">
      <c r="A11">
        <v>7</v>
      </c>
      <c r="B11">
        <v>20240410610007</v>
      </c>
      <c r="C11" t="s">
        <v>90</v>
      </c>
      <c r="D11">
        <v>158710</v>
      </c>
      <c r="E11" t="s">
        <v>1</v>
      </c>
      <c r="F11" t="s">
        <v>3</v>
      </c>
      <c r="G11" s="11">
        <v>70</v>
      </c>
      <c r="H11" s="11">
        <v>0</v>
      </c>
      <c r="I11" s="11">
        <v>0</v>
      </c>
      <c r="J11" s="11">
        <f>25+45</f>
        <v>70</v>
      </c>
      <c r="K11" s="11">
        <f>15+50</f>
        <v>65</v>
      </c>
      <c r="L11" s="11">
        <f>35+19</f>
        <v>54</v>
      </c>
      <c r="M11">
        <f>G11*[1]Komponen!C10 + H11*[1]Komponen!C11 + I11*[1]Komponen!C12 + J11*[1]Komponen!C13 + K11*[1]Komponen!C14 + L11*[1]Komponen!C15</f>
        <v>62.65</v>
      </c>
      <c r="N11" t="str">
        <f t="shared" si="0"/>
        <v>B-</v>
      </c>
    </row>
    <row r="12" spans="1:14" x14ac:dyDescent="0.35">
      <c r="A12">
        <v>8</v>
      </c>
      <c r="B12">
        <v>20240410610008</v>
      </c>
      <c r="C12" t="s">
        <v>91</v>
      </c>
      <c r="D12">
        <v>158711</v>
      </c>
      <c r="E12" t="s">
        <v>1</v>
      </c>
      <c r="F12" t="s">
        <v>3</v>
      </c>
      <c r="G12" s="11">
        <v>50</v>
      </c>
      <c r="H12" s="11">
        <v>0</v>
      </c>
      <c r="I12" s="11">
        <v>0</v>
      </c>
      <c r="J12" s="11">
        <f>65+0</f>
        <v>65</v>
      </c>
      <c r="K12" s="11">
        <f>15+40</f>
        <v>55</v>
      </c>
      <c r="L12" s="11">
        <f>35+8</f>
        <v>43</v>
      </c>
      <c r="M12">
        <f>G12*[1]Komponen!C10 + H12*[1]Komponen!C11 + I12*[1]Komponen!C12 + J12*[1]Komponen!C13 + K12*[1]Komponen!C14 + L12*[1]Komponen!C15</f>
        <v>52.3</v>
      </c>
      <c r="N12" t="str">
        <f t="shared" si="0"/>
        <v>C</v>
      </c>
    </row>
    <row r="13" spans="1:14" x14ac:dyDescent="0.35">
      <c r="A13">
        <v>9</v>
      </c>
      <c r="B13">
        <v>20240410610009</v>
      </c>
      <c r="C13" t="s">
        <v>92</v>
      </c>
      <c r="D13">
        <v>158712</v>
      </c>
      <c r="E13" t="s">
        <v>1</v>
      </c>
      <c r="F13" t="s">
        <v>3</v>
      </c>
      <c r="G13" s="11">
        <v>70</v>
      </c>
      <c r="H13" s="11">
        <v>0</v>
      </c>
      <c r="I13" s="11">
        <v>0</v>
      </c>
      <c r="J13" s="11">
        <f>20+50</f>
        <v>70</v>
      </c>
      <c r="K13" s="11">
        <f>14+50</f>
        <v>64</v>
      </c>
      <c r="L13" s="11">
        <f>41+19</f>
        <v>60</v>
      </c>
      <c r="M13">
        <f>G13*[1]Komponen!C10 + H13*[1]Komponen!C11 + I13*[1]Komponen!C12 + J13*[1]Komponen!C13 + K13*[1]Komponen!C14 + L13*[1]Komponen!C15</f>
        <v>64.400000000000006</v>
      </c>
      <c r="N13" t="str">
        <f t="shared" si="0"/>
        <v>B-</v>
      </c>
    </row>
    <row r="14" spans="1:14" x14ac:dyDescent="0.35">
      <c r="A14">
        <v>10</v>
      </c>
      <c r="B14">
        <v>20240410610010</v>
      </c>
      <c r="C14" t="s">
        <v>93</v>
      </c>
      <c r="D14">
        <v>158713</v>
      </c>
      <c r="E14" t="s">
        <v>1</v>
      </c>
      <c r="F14" t="s">
        <v>3</v>
      </c>
      <c r="G14" s="11">
        <v>70</v>
      </c>
      <c r="H14" s="11">
        <v>0</v>
      </c>
      <c r="I14" s="11">
        <v>0</v>
      </c>
      <c r="J14" s="11">
        <f>25+45</f>
        <v>70</v>
      </c>
      <c r="K14" s="11">
        <f>15+50</f>
        <v>65</v>
      </c>
      <c r="L14" s="11">
        <f>45+16</f>
        <v>61</v>
      </c>
      <c r="M14">
        <f>G14*[1]Komponen!C10 + H14*[1]Komponen!C11 + I14*[1]Komponen!C12 + J14*[1]Komponen!C13 + K14*[1]Komponen!C14 + L14*[1]Komponen!C15</f>
        <v>65.099999999999994</v>
      </c>
      <c r="N14" t="str">
        <f t="shared" si="0"/>
        <v>B</v>
      </c>
    </row>
    <row r="15" spans="1:14" x14ac:dyDescent="0.35">
      <c r="A15">
        <v>11</v>
      </c>
      <c r="B15">
        <v>20240410610011</v>
      </c>
      <c r="C15" t="s">
        <v>94</v>
      </c>
      <c r="D15">
        <v>158714</v>
      </c>
      <c r="E15" t="s">
        <v>1</v>
      </c>
      <c r="F15" t="s">
        <v>3</v>
      </c>
      <c r="G15" s="11">
        <v>90</v>
      </c>
      <c r="H15" s="11">
        <v>0</v>
      </c>
      <c r="I15" s="11">
        <v>0</v>
      </c>
      <c r="J15" s="11">
        <f>30+50</f>
        <v>80</v>
      </c>
      <c r="K15" s="11">
        <v>70</v>
      </c>
      <c r="L15" s="11">
        <f>40+37</f>
        <v>77</v>
      </c>
      <c r="M15">
        <f>G15*[1]Komponen!C10 + H15*[1]Komponen!C11 + I15*[1]Komponen!C12 + J15*[1]Komponen!C13 + K15*[1]Komponen!C14 + L15*[1]Komponen!C15</f>
        <v>76.45</v>
      </c>
      <c r="N15" t="str">
        <f t="shared" si="0"/>
        <v>A-</v>
      </c>
    </row>
  </sheetData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RPS</vt:lpstr>
      <vt:lpstr>skala nilai</vt:lpstr>
      <vt:lpstr>Komponen</vt:lpstr>
      <vt:lpstr>Daftar Nilai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YUNITA SEPTRIANA A</dc:creator>
  <cp:lastModifiedBy>YUNITA SEPTRIANA A</cp:lastModifiedBy>
  <dcterms:created xsi:type="dcterms:W3CDTF">2025-01-30T10:45:00Z</dcterms:created>
  <dcterms:modified xsi:type="dcterms:W3CDTF">2025-01-30T12:17:13Z</dcterms:modified>
</cp:coreProperties>
</file>